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firstSheet="1" activeTab="7"/>
  </bookViews>
  <sheets>
    <sheet name="formule" sheetId="1" r:id="rId1"/>
    <sheet name="casa" sheetId="2" r:id="rId2"/>
    <sheet name="assicurazione" sheetId="3" r:id="rId3"/>
    <sheet name="Grafico1" sheetId="4" r:id="rId4"/>
    <sheet name="regress udito" sheetId="5" r:id="rId5"/>
    <sheet name="udito" sheetId="6" r:id="rId6"/>
    <sheet name="regress auto" sheetId="7" r:id="rId7"/>
    <sheet name="automobili" sheetId="8" r:id="rId8"/>
  </sheets>
  <definedNames/>
  <calcPr fullCalcOnLoad="1"/>
</workbook>
</file>

<file path=xl/sharedStrings.xml><?xml version="1.0" encoding="utf-8"?>
<sst xmlns="http://schemas.openxmlformats.org/spreadsheetml/2006/main" count="124" uniqueCount="78">
  <si>
    <t>Numero dell'osservazione</t>
  </si>
  <si>
    <r>
      <t xml:space="preserve">Membri, </t>
    </r>
    <r>
      <rPr>
        <b/>
        <i/>
        <sz val="9"/>
        <color indexed="8"/>
        <rFont val="Times"/>
        <family val="0"/>
      </rPr>
      <t>X</t>
    </r>
    <r>
      <rPr>
        <b/>
        <sz val="9"/>
        <color indexed="8"/>
        <rFont val="Times"/>
        <family val="0"/>
      </rPr>
      <t xml:space="preserve"> (milioni)</t>
    </r>
  </si>
  <si>
    <r>
      <t xml:space="preserve"> Profitti, </t>
    </r>
    <r>
      <rPr>
        <b/>
        <i/>
        <sz val="9"/>
        <color indexed="8"/>
        <rFont val="Times"/>
        <family val="0"/>
      </rPr>
      <t xml:space="preserve">Y </t>
    </r>
    <r>
      <rPr>
        <b/>
        <sz val="9"/>
        <color indexed="8"/>
        <rFont val="Times"/>
        <family val="0"/>
      </rPr>
      <t>(miliardi di dollari)</t>
    </r>
  </si>
  <si>
    <r>
      <t> </t>
    </r>
    <r>
      <rPr>
        <b/>
        <i/>
        <sz val="9"/>
        <color indexed="8"/>
        <rFont val="Times"/>
        <family val="0"/>
      </rPr>
      <t>XY</t>
    </r>
  </si>
  <si>
    <r>
      <t>X</t>
    </r>
    <r>
      <rPr>
        <b/>
        <vertAlign val="superscript"/>
        <sz val="9"/>
        <color indexed="8"/>
        <rFont val="Times"/>
        <family val="0"/>
      </rPr>
      <t>2</t>
    </r>
    <r>
      <rPr>
        <sz val="10"/>
        <rFont val="Arial"/>
        <family val="2"/>
      </rPr>
      <t> </t>
    </r>
  </si>
  <si>
    <t>Totale</t>
  </si>
  <si>
    <t>Previsto  Profitti, Y (miliardi di dollari)</t>
  </si>
  <si>
    <t>Residui</t>
  </si>
  <si>
    <t>Residui standard</t>
  </si>
  <si>
    <t>n</t>
  </si>
  <si>
    <t>b1</t>
  </si>
  <si>
    <t>b0</t>
  </si>
  <si>
    <t>Y=b0+b1X</t>
  </si>
  <si>
    <t>∑Y</t>
  </si>
  <si>
    <t>∑XY</t>
  </si>
  <si>
    <t>∑XX</t>
  </si>
  <si>
    <r>
      <t>∑</t>
    </r>
    <r>
      <rPr>
        <b/>
        <sz val="12"/>
        <color indexed="8"/>
        <rFont val="Times New Roman"/>
        <family val="1"/>
      </rPr>
      <t>X</t>
    </r>
  </si>
  <si>
    <t>Paese</t>
  </si>
  <si>
    <t>Automobili (in milioni)</t>
  </si>
  <si>
    <t>Chilometri percorsi (in miliardi)</t>
  </si>
  <si>
    <t>Stati Uniti</t>
  </si>
  <si>
    <t>Finlandia</t>
  </si>
  <si>
    <t>Danimarca</t>
  </si>
  <si>
    <t>Regno Unito</t>
  </si>
  <si>
    <t>Australia</t>
  </si>
  <si>
    <t>Svezia</t>
  </si>
  <si>
    <t>Olanda</t>
  </si>
  <si>
    <t>Francia</t>
  </si>
  <si>
    <t>Norvegia</t>
  </si>
  <si>
    <t>Italia</t>
  </si>
  <si>
    <t>Germania</t>
  </si>
  <si>
    <t>Giappone</t>
  </si>
  <si>
    <t>Y, Livello del suono (in decibel)</t>
  </si>
  <si>
    <t>X, Età in anni</t>
  </si>
  <si>
    <t>Numero osservazione</t>
  </si>
  <si>
    <t>Y, Previsto  livello del suono (in decibel)</t>
  </si>
  <si>
    <t>somma x*y</t>
  </si>
  <si>
    <t>somma x</t>
  </si>
  <si>
    <t>somma y</t>
  </si>
  <si>
    <t>somma x al quadrato</t>
  </si>
  <si>
    <t>(somma x) al quadrato</t>
  </si>
  <si>
    <t>numeratore</t>
  </si>
  <si>
    <t>denominatore</t>
  </si>
  <si>
    <t>media x</t>
  </si>
  <si>
    <t>media y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</si>
  <si>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</si>
  <si>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</si>
  <si>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</si>
  <si>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</si>
  <si>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</si>
  <si>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</si>
  <si>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</si>
  <si>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</si>
  <si>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</si>
  <si>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</si>
  <si>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</si>
  <si>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</si>
  <si>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</si>
  <si>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</si>
  <si>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</si>
  <si>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</si>
  <si>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</si>
  <si>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</si>
  <si>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</si>
  <si>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</si>
  <si>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</si>
  <si>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</si>
  <si>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</si>
  <si>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OUTPUT RESIDUI</t>
  </si>
  <si>
    <t>Osservazione</t>
  </si>
  <si>
    <t>Previsto Y, Livello del suono (in decibel)</t>
  </si>
  <si>
    <t>residui al quadrato</t>
  </si>
  <si>
    <t>somma residui al quadrato</t>
  </si>
  <si>
    <t>gdl (n-2)</t>
  </si>
  <si>
    <t>err standard della stima</t>
  </si>
  <si>
    <t>chilometri stimati</t>
  </si>
  <si>
    <t>residui</t>
  </si>
  <si>
    <t>Previsto Chilometri percorsi (in miliardi)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</si>
</sst>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"/>
    <numFmt numFmtId="174" formatCode="0.0"/>
    <numFmt numFmtId="175" formatCode="[$€-2]\ #.##000_);[Red]\([$€-2]\ #.##000\)"/>
    <numFmt numFmtId="176" formatCode="0.000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"/>
      <family val="0"/>
    </font>
    <font>
      <b/>
      <sz val="9"/>
      <color indexed="8"/>
      <name val="Times"/>
      <family val="0"/>
    </font>
    <font>
      <b/>
      <i/>
      <sz val="9"/>
      <color indexed="8"/>
      <name val="Times"/>
      <family val="0"/>
    </font>
    <font>
      <b/>
      <vertAlign val="superscript"/>
      <sz val="9"/>
      <color indexed="8"/>
      <name val="Times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0"/>
    </font>
    <font>
      <sz val="12"/>
      <name val="Arial"/>
      <family val="0"/>
    </font>
    <font>
      <sz val="9"/>
      <name val="Times"/>
      <family val="0"/>
    </font>
    <font>
      <sz val="20"/>
      <name val="Arial"/>
      <family val="2"/>
    </font>
    <font>
      <b/>
      <sz val="10"/>
      <name val="Arial"/>
      <family val="2"/>
    </font>
    <font>
      <b/>
      <sz val="11"/>
      <color indexed="8"/>
      <name val="Times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i/>
      <sz val="9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 indent="2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14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right" vertical="center" indent="2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udito!$C$1</c:f>
              <c:strCache>
                <c:ptCount val="1"/>
                <c:pt idx="0">
                  <c:v>Y, Livello del suono (in decibel)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udito!$B$2:$B$9</c:f>
              <c:numCache>
                <c:ptCount val="8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</c:numCache>
            </c:numRef>
          </c:xVal>
          <c:yVal>
            <c:numRef>
              <c:f>udito!$C$2:$C$9</c:f>
              <c:numCache>
                <c:ptCount val="8"/>
                <c:pt idx="0">
                  <c:v>56</c:v>
                </c:pt>
                <c:pt idx="1">
                  <c:v>57</c:v>
                </c:pt>
                <c:pt idx="2">
                  <c:v>64</c:v>
                </c:pt>
                <c:pt idx="3">
                  <c:v>64</c:v>
                </c:pt>
                <c:pt idx="4">
                  <c:v>68</c:v>
                </c:pt>
                <c:pt idx="5">
                  <c:v>74</c:v>
                </c:pt>
                <c:pt idx="6">
                  <c:v>78</c:v>
                </c:pt>
                <c:pt idx="7">
                  <c:v>85</c:v>
                </c:pt>
              </c:numCache>
            </c:numRef>
          </c:yVal>
          <c:smooth val="0"/>
        </c:ser>
        <c:axId val="28221583"/>
        <c:axId val="55782332"/>
      </c:scatterChart>
      <c:valAx>
        <c:axId val="2822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2332"/>
        <c:crosses val="autoZero"/>
        <c:crossBetween val="midCat"/>
        <c:dispUnits/>
      </c:valAx>
      <c:valAx>
        <c:axId val="55782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21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X, Età in anni Tracciato dei residui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udito!$B$2:$B$9</c:f>
              <c:numCache>
                <c:ptCount val="8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</c:numCache>
            </c:numRef>
          </c:xVal>
          <c:yVal>
            <c:numRef>
              <c:f>'regress udito'!$C$25:$C$32</c:f>
              <c:numCache>
                <c:ptCount val="8"/>
                <c:pt idx="0">
                  <c:v>2.0000000000000213</c:v>
                </c:pt>
                <c:pt idx="1">
                  <c:v>-1.0714285714285552</c:v>
                </c:pt>
                <c:pt idx="2">
                  <c:v>1.8571428571428683</c:v>
                </c:pt>
                <c:pt idx="3">
                  <c:v>-2.214285714285708</c:v>
                </c:pt>
                <c:pt idx="4">
                  <c:v>-2.2857142857142776</c:v>
                </c:pt>
                <c:pt idx="5">
                  <c:v>-0.3571428571428612</c:v>
                </c:pt>
                <c:pt idx="6">
                  <c:v>-0.4285714285714448</c:v>
                </c:pt>
                <c:pt idx="7">
                  <c:v>2.499999999999986</c:v>
                </c:pt>
              </c:numCache>
            </c:numRef>
          </c:yVal>
          <c:smooth val="0"/>
        </c:ser>
        <c:axId val="30578285"/>
        <c:axId val="38164210"/>
      </c:scatterChart>
      <c:valAx>
        <c:axId val="30578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Età in 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64210"/>
        <c:crosses val="autoZero"/>
        <c:crossBetween val="midCat"/>
        <c:dispUnits/>
      </c:valAx>
      <c:valAx>
        <c:axId val="38164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78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automobili!$C$1</c:f>
              <c:strCache>
                <c:ptCount val="1"/>
                <c:pt idx="0">
                  <c:v>Chilometri percorsi (in miliardi)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automobili!$B$2:$B$13</c:f>
              <c:numCache>
                <c:ptCount val="12"/>
                <c:pt idx="0">
                  <c:v>142.35</c:v>
                </c:pt>
                <c:pt idx="1">
                  <c:v>1.82</c:v>
                </c:pt>
                <c:pt idx="2">
                  <c:v>1.66</c:v>
                </c:pt>
                <c:pt idx="3">
                  <c:v>21.32</c:v>
                </c:pt>
                <c:pt idx="4">
                  <c:v>8.53</c:v>
                </c:pt>
                <c:pt idx="5">
                  <c:v>3.32</c:v>
                </c:pt>
                <c:pt idx="6">
                  <c:v>5.53</c:v>
                </c:pt>
                <c:pt idx="7">
                  <c:v>23.27</c:v>
                </c:pt>
                <c:pt idx="8">
                  <c:v>1.59</c:v>
                </c:pt>
                <c:pt idx="9">
                  <c:v>26.12</c:v>
                </c:pt>
                <c:pt idx="10">
                  <c:v>43.75</c:v>
                </c:pt>
                <c:pt idx="11">
                  <c:v>40.25</c:v>
                </c:pt>
              </c:numCache>
            </c:numRef>
          </c:xVal>
          <c:yVal>
            <c:numRef>
              <c:f>automobili!$C$2:$C$13</c:f>
              <c:numCache>
                <c:ptCount val="12"/>
                <c:pt idx="0">
                  <c:v>3140.29</c:v>
                </c:pt>
                <c:pt idx="1">
                  <c:v>34.66</c:v>
                </c:pt>
                <c:pt idx="2">
                  <c:v>30.76</c:v>
                </c:pt>
                <c:pt idx="3">
                  <c:v>352.76</c:v>
                </c:pt>
                <c:pt idx="4">
                  <c:v>138.22</c:v>
                </c:pt>
                <c:pt idx="5">
                  <c:v>53.21</c:v>
                </c:pt>
                <c:pt idx="6">
                  <c:v>83.69</c:v>
                </c:pt>
                <c:pt idx="7">
                  <c:v>348.2</c:v>
                </c:pt>
                <c:pt idx="8">
                  <c:v>23.54</c:v>
                </c:pt>
                <c:pt idx="9">
                  <c:v>367.85</c:v>
                </c:pt>
                <c:pt idx="10">
                  <c:v>608.52</c:v>
                </c:pt>
                <c:pt idx="11">
                  <c:v>439.3</c:v>
                </c:pt>
              </c:numCache>
            </c:numRef>
          </c:yVal>
          <c:smooth val="0"/>
        </c:ser>
        <c:axId val="63250907"/>
        <c:axId val="53200632"/>
      </c:scatterChart>
      <c:valAx>
        <c:axId val="6325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00632"/>
        <c:crosses val="autoZero"/>
        <c:crossBetween val="midCat"/>
        <c:dispUnits/>
      </c:valAx>
      <c:valAx>
        <c:axId val="53200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50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741045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17</xdr:row>
      <xdr:rowOff>38100</xdr:rowOff>
    </xdr:from>
    <xdr:to>
      <xdr:col>3</xdr:col>
      <xdr:colOff>152400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04825" y="2943225"/>
        <a:ext cx="2619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6" sqref="E46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  <legacyDrawing r:id="rId3"/>
  <oleObjects>
    <oleObject progId="Equation.3" shapeId="194149" r:id="rId1"/>
    <oleObject progId="Equation.3" shapeId="1954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="200" zoomScaleNormal="200" workbookViewId="0" topLeftCell="A1">
      <selection activeCell="B5" sqref="B5"/>
    </sheetView>
  </sheetViews>
  <sheetFormatPr defaultColWidth="9.140625" defaultRowHeight="12.75"/>
  <cols>
    <col min="1" max="1" width="11.8515625" style="12" bestFit="1" customWidth="1"/>
    <col min="2" max="2" width="9.57421875" style="12" bestFit="1" customWidth="1"/>
    <col min="3" max="3" width="7.7109375" style="12" bestFit="1" customWidth="1"/>
    <col min="4" max="4" width="12.140625" style="12" bestFit="1" customWidth="1"/>
    <col min="5" max="5" width="8.28125" style="12" bestFit="1" customWidth="1"/>
    <col min="6" max="16384" width="9.140625" style="12" customWidth="1"/>
  </cols>
  <sheetData>
    <row r="1" spans="1:5" ht="15.75">
      <c r="A1" s="9" t="s">
        <v>9</v>
      </c>
      <c r="B1" s="10" t="s">
        <v>16</v>
      </c>
      <c r="C1" s="11" t="s">
        <v>13</v>
      </c>
      <c r="D1" s="11" t="s">
        <v>14</v>
      </c>
      <c r="E1" s="11" t="s">
        <v>15</v>
      </c>
    </row>
    <row r="2" spans="1:5" ht="15">
      <c r="A2" s="13">
        <v>66</v>
      </c>
      <c r="B2" s="14">
        <v>199.2</v>
      </c>
      <c r="C2" s="15">
        <v>33177</v>
      </c>
      <c r="D2" s="14">
        <v>113999.8</v>
      </c>
      <c r="E2" s="14">
        <v>692.033</v>
      </c>
    </row>
    <row r="3" spans="1:5" ht="15">
      <c r="A3" s="13"/>
      <c r="B3" s="14"/>
      <c r="C3" s="14"/>
      <c r="D3" s="14"/>
      <c r="E3" s="14"/>
    </row>
    <row r="4" spans="1:3" ht="15">
      <c r="A4" s="12" t="s">
        <v>10</v>
      </c>
      <c r="B4" s="16">
        <f>((A2*D2)-(B2*C2))/((A2*E2)-(B2*B2))</f>
        <v>152.68584265253665</v>
      </c>
      <c r="C4" s="15"/>
    </row>
    <row r="5" spans="1:3" ht="15">
      <c r="A5" s="12" t="s">
        <v>11</v>
      </c>
      <c r="B5" s="16">
        <f>(C2/A2)-B4*(B2/A2)</f>
        <v>41.84818399416213</v>
      </c>
      <c r="C5" s="15"/>
    </row>
    <row r="6" ht="15">
      <c r="B6" s="16"/>
    </row>
    <row r="7" ht="15">
      <c r="A7" s="12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2" sqref="A12:IV12"/>
    </sheetView>
  </sheetViews>
  <sheetFormatPr defaultColWidth="9.140625" defaultRowHeight="12.75"/>
  <cols>
    <col min="1" max="1" width="14.00390625" style="1" bestFit="1" customWidth="1"/>
    <col min="2" max="2" width="9.28125" style="1" bestFit="1" customWidth="1"/>
    <col min="3" max="3" width="15.7109375" style="1" bestFit="1" customWidth="1"/>
    <col min="4" max="5" width="21.00390625" style="1" customWidth="1"/>
    <col min="6" max="6" width="15.7109375" style="0" bestFit="1" customWidth="1"/>
    <col min="7" max="7" width="6.7109375" style="0" bestFit="1" customWidth="1"/>
    <col min="8" max="8" width="13.7109375" style="0" bestFit="1" customWidth="1"/>
  </cols>
  <sheetData>
    <row r="1" spans="1:8" s="6" customFormat="1" ht="24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4" t="s">
        <v>6</v>
      </c>
      <c r="G1" s="4" t="s">
        <v>7</v>
      </c>
      <c r="H1" s="4" t="s">
        <v>8</v>
      </c>
    </row>
    <row r="2" spans="1:5" ht="12.75">
      <c r="A2" s="2">
        <v>1</v>
      </c>
      <c r="B2" s="2">
        <v>4.24</v>
      </c>
      <c r="C2" s="2">
        <v>5.49</v>
      </c>
      <c r="D2" s="2"/>
      <c r="E2" s="2"/>
    </row>
    <row r="3" spans="1:5" ht="12.75">
      <c r="A3" s="2">
        <v>2</v>
      </c>
      <c r="B3" s="2">
        <v>3.19</v>
      </c>
      <c r="C3" s="2">
        <v>4.63</v>
      </c>
      <c r="D3" s="2"/>
      <c r="E3" s="2"/>
    </row>
    <row r="4" spans="1:5" ht="12.75">
      <c r="A4" s="2">
        <v>3</v>
      </c>
      <c r="B4" s="2">
        <v>1.83</v>
      </c>
      <c r="C4" s="2">
        <v>3.86</v>
      </c>
      <c r="D4" s="2"/>
      <c r="E4" s="2"/>
    </row>
    <row r="5" spans="1:5" ht="12.75">
      <c r="A5" s="2">
        <v>4</v>
      </c>
      <c r="B5" s="2">
        <v>1.62</v>
      </c>
      <c r="C5" s="2">
        <v>3.6</v>
      </c>
      <c r="D5" s="2"/>
      <c r="E5" s="2"/>
    </row>
    <row r="6" spans="1:5" ht="12.75">
      <c r="A6" s="2">
        <v>5</v>
      </c>
      <c r="B6" s="2">
        <v>2.07</v>
      </c>
      <c r="C6" s="2">
        <v>3.43</v>
      </c>
      <c r="D6" s="2"/>
      <c r="E6" s="2"/>
    </row>
    <row r="7" spans="1:5" ht="12.75">
      <c r="A7" s="2">
        <v>6</v>
      </c>
      <c r="B7" s="2">
        <v>2.3</v>
      </c>
      <c r="C7" s="2">
        <v>2.91</v>
      </c>
      <c r="D7" s="2"/>
      <c r="E7" s="2"/>
    </row>
    <row r="8" spans="1:5" ht="12.75">
      <c r="A8" s="2">
        <v>7</v>
      </c>
      <c r="B8" s="2">
        <v>1.83</v>
      </c>
      <c r="C8" s="2">
        <v>2.74</v>
      </c>
      <c r="D8" s="2"/>
      <c r="E8" s="2"/>
    </row>
    <row r="9" spans="1:5" ht="12.75">
      <c r="A9" s="2">
        <v>8</v>
      </c>
      <c r="B9" s="2">
        <v>2.15</v>
      </c>
      <c r="C9" s="2">
        <v>2.4</v>
      </c>
      <c r="D9" s="2"/>
      <c r="E9" s="2"/>
    </row>
    <row r="10" spans="1:5" ht="12.75">
      <c r="A10" s="2">
        <v>9</v>
      </c>
      <c r="B10" s="2">
        <v>0.97</v>
      </c>
      <c r="C10" s="2">
        <v>1.71</v>
      </c>
      <c r="D10" s="2"/>
      <c r="E10" s="2"/>
    </row>
    <row r="11" spans="1:8" ht="12.75">
      <c r="A11" s="5">
        <v>10</v>
      </c>
      <c r="B11" s="5">
        <v>0.89</v>
      </c>
      <c r="C11" s="5">
        <v>1.2</v>
      </c>
      <c r="D11" s="5"/>
      <c r="E11" s="5"/>
      <c r="F11" s="8"/>
      <c r="G11" s="8"/>
      <c r="H11" s="8"/>
    </row>
    <row r="12" spans="1:5" ht="12.75">
      <c r="A12" s="3" t="s">
        <v>5</v>
      </c>
      <c r="B12" s="2"/>
      <c r="C12" s="2"/>
      <c r="D12" s="2"/>
      <c r="E1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200" zoomScaleNormal="200" workbookViewId="0" topLeftCell="A1">
      <selection activeCell="B4" sqref="B4"/>
    </sheetView>
  </sheetViews>
  <sheetFormatPr defaultColWidth="9.140625" defaultRowHeight="12.75"/>
  <cols>
    <col min="1" max="1" width="20.00390625" style="0" bestFit="1" customWidth="1"/>
    <col min="2" max="2" width="18.421875" style="0" customWidth="1"/>
    <col min="3" max="3" width="15.140625" style="0" bestFit="1" customWidth="1"/>
    <col min="5" max="5" width="11.8515625" style="0" customWidth="1"/>
  </cols>
  <sheetData>
    <row r="1" ht="12.75">
      <c r="A1" t="s">
        <v>45</v>
      </c>
    </row>
    <row r="2" ht="13.5" thickBot="1"/>
    <row r="3" spans="1:2" ht="12.75">
      <c r="A3" s="26" t="s">
        <v>46</v>
      </c>
      <c r="B3" s="26"/>
    </row>
    <row r="4" spans="1:2" ht="12.75">
      <c r="A4" s="23" t="s">
        <v>47</v>
      </c>
      <c r="B4" s="23">
        <v>0.9823207037184776</v>
      </c>
    </row>
    <row r="5" spans="1:2" ht="12.75">
      <c r="A5" s="23" t="s">
        <v>48</v>
      </c>
      <c r="B5" s="23">
        <v>0.964953964953965</v>
      </c>
    </row>
    <row r="6" spans="1:2" ht="12.75">
      <c r="A6" s="23" t="s">
        <v>49</v>
      </c>
      <c r="B6" s="23">
        <v>0.9591129591129591</v>
      </c>
    </row>
    <row r="7" spans="1:2" ht="12.75">
      <c r="A7" s="23" t="s">
        <v>50</v>
      </c>
      <c r="B7" s="23">
        <v>2.052872551885701</v>
      </c>
    </row>
    <row r="8" spans="1:2" ht="13.5" thickBot="1">
      <c r="A8" s="24" t="s">
        <v>51</v>
      </c>
      <c r="B8" s="24">
        <v>8</v>
      </c>
    </row>
    <row r="10" ht="13.5" thickBot="1">
      <c r="A10" t="s">
        <v>52</v>
      </c>
    </row>
    <row r="11" spans="1:6" ht="12.75">
      <c r="A11" s="25"/>
      <c r="B11" s="25" t="s">
        <v>56</v>
      </c>
      <c r="C11" s="25" t="s">
        <v>57</v>
      </c>
      <c r="D11" s="25" t="s">
        <v>58</v>
      </c>
      <c r="E11" s="25" t="s">
        <v>59</v>
      </c>
      <c r="F11" s="25" t="s">
        <v>60</v>
      </c>
    </row>
    <row r="12" spans="1:6" ht="12.75">
      <c r="A12" s="23" t="s">
        <v>53</v>
      </c>
      <c r="B12" s="23">
        <v>1</v>
      </c>
      <c r="C12" s="23">
        <v>696.2142857142858</v>
      </c>
      <c r="D12" s="23">
        <v>696.2142857142858</v>
      </c>
      <c r="E12" s="23">
        <v>165.20338983050866</v>
      </c>
      <c r="F12" s="23">
        <v>1.363196716532704E-05</v>
      </c>
    </row>
    <row r="13" spans="1:6" ht="12.75">
      <c r="A13" s="23" t="s">
        <v>54</v>
      </c>
      <c r="B13" s="23">
        <v>6</v>
      </c>
      <c r="C13" s="23">
        <v>25.28571428571426</v>
      </c>
      <c r="D13" s="23">
        <v>4.21428571428571</v>
      </c>
      <c r="E13" s="23"/>
      <c r="F13" s="23"/>
    </row>
    <row r="14" spans="1:6" ht="13.5" thickBot="1">
      <c r="A14" s="24" t="s">
        <v>5</v>
      </c>
      <c r="B14" s="24">
        <v>7</v>
      </c>
      <c r="C14" s="24">
        <v>721.5</v>
      </c>
      <c r="D14" s="24"/>
      <c r="E14" s="24"/>
      <c r="F14" s="24"/>
    </row>
    <row r="15" ht="13.5" thickBot="1"/>
    <row r="16" spans="1:9" ht="12.75">
      <c r="A16" s="25"/>
      <c r="B16" s="25" t="s">
        <v>61</v>
      </c>
      <c r="C16" s="25" t="s">
        <v>50</v>
      </c>
      <c r="D16" s="25" t="s">
        <v>62</v>
      </c>
      <c r="E16" s="25" t="s">
        <v>63</v>
      </c>
      <c r="F16" s="25" t="s">
        <v>64</v>
      </c>
      <c r="G16" s="25" t="s">
        <v>65</v>
      </c>
      <c r="H16" s="25" t="s">
        <v>66</v>
      </c>
      <c r="I16" s="25" t="s">
        <v>67</v>
      </c>
    </row>
    <row r="17" spans="1:9" ht="12.75">
      <c r="A17" s="23" t="s">
        <v>55</v>
      </c>
      <c r="B17" s="23">
        <v>47.89285714285711</v>
      </c>
      <c r="C17" s="23">
        <v>1.742208114906556</v>
      </c>
      <c r="D17" s="23">
        <v>27.48974518777618</v>
      </c>
      <c r="E17" s="23">
        <v>1.5320141627048798E-07</v>
      </c>
      <c r="F17" s="23">
        <v>43.62982434173364</v>
      </c>
      <c r="G17" s="23">
        <v>52.15588994398058</v>
      </c>
      <c r="H17" s="23">
        <v>43.62982434173364</v>
      </c>
      <c r="I17" s="23">
        <v>52.15588994398058</v>
      </c>
    </row>
    <row r="18" spans="1:9" ht="13.5" thickBot="1">
      <c r="A18" s="24" t="s">
        <v>33</v>
      </c>
      <c r="B18" s="24">
        <v>0.4071428571428577</v>
      </c>
      <c r="C18" s="24">
        <v>0.031676511180119195</v>
      </c>
      <c r="D18" s="24">
        <v>12.8531470788484</v>
      </c>
      <c r="E18" s="24">
        <v>1.3631967165326922E-05</v>
      </c>
      <c r="F18" s="24">
        <v>0.3296331698497037</v>
      </c>
      <c r="G18" s="24">
        <v>0.4846525444360117</v>
      </c>
      <c r="H18" s="24">
        <v>0.3296331698497037</v>
      </c>
      <c r="I18" s="24">
        <v>0.4846525444360117</v>
      </c>
    </row>
    <row r="22" ht="12.75">
      <c r="A22" t="s">
        <v>68</v>
      </c>
    </row>
    <row r="24" spans="1:4" s="27" customFormat="1" ht="24">
      <c r="A24" s="28" t="s">
        <v>69</v>
      </c>
      <c r="B24" s="28" t="s">
        <v>70</v>
      </c>
      <c r="C24" s="28" t="s">
        <v>7</v>
      </c>
      <c r="D24" s="28" t="s">
        <v>8</v>
      </c>
    </row>
    <row r="25" spans="1:4" ht="12.75">
      <c r="A25" s="23">
        <v>1</v>
      </c>
      <c r="B25" s="30">
        <v>54</v>
      </c>
      <c r="C25" s="23">
        <v>2.0000000000000213</v>
      </c>
      <c r="D25" s="23">
        <v>1.0523044392039722</v>
      </c>
    </row>
    <row r="26" spans="1:4" ht="12.75">
      <c r="A26" s="23">
        <v>2</v>
      </c>
      <c r="B26" s="30">
        <v>58.071428571428555</v>
      </c>
      <c r="C26" s="23">
        <v>-1.0714285714285552</v>
      </c>
      <c r="D26" s="23">
        <v>-0.5637345210021134</v>
      </c>
    </row>
    <row r="27" spans="1:4" ht="12.75">
      <c r="A27" s="23">
        <v>3</v>
      </c>
      <c r="B27" s="30">
        <v>62.14285714285713</v>
      </c>
      <c r="C27" s="23">
        <v>1.8571428571428683</v>
      </c>
      <c r="D27" s="23">
        <v>0.9771398364036838</v>
      </c>
    </row>
    <row r="28" spans="1:4" ht="12.75">
      <c r="A28" s="23">
        <v>4</v>
      </c>
      <c r="B28" s="30">
        <v>66.21428571428571</v>
      </c>
      <c r="C28" s="23">
        <v>-2.214285714285708</v>
      </c>
      <c r="D28" s="23">
        <v>-1.165051343404382</v>
      </c>
    </row>
    <row r="29" spans="1:4" ht="12.75">
      <c r="A29" s="23">
        <v>5</v>
      </c>
      <c r="B29" s="30">
        <v>70.28571428571428</v>
      </c>
      <c r="C29" s="23">
        <v>-2.2857142857142776</v>
      </c>
      <c r="D29" s="23">
        <v>-1.2026336448045225</v>
      </c>
    </row>
    <row r="30" spans="1:4" ht="12.75">
      <c r="A30" s="23">
        <v>6</v>
      </c>
      <c r="B30" s="30">
        <v>74.35714285714286</v>
      </c>
      <c r="C30" s="23">
        <v>-0.3571428571428612</v>
      </c>
      <c r="D30" s="23">
        <v>-0.18791150700070944</v>
      </c>
    </row>
    <row r="31" spans="1:4" ht="12.75">
      <c r="A31" s="23">
        <v>7</v>
      </c>
      <c r="B31" s="30">
        <v>78.42857142857144</v>
      </c>
      <c r="C31" s="23">
        <v>-0.4285714285714448</v>
      </c>
      <c r="D31" s="23">
        <v>-0.2254938084008573</v>
      </c>
    </row>
    <row r="32" spans="1:4" ht="13.5" thickBot="1">
      <c r="A32" s="24">
        <v>8</v>
      </c>
      <c r="B32" s="31">
        <v>82.5</v>
      </c>
      <c r="C32" s="24">
        <v>2.499999999999986</v>
      </c>
      <c r="D32" s="24">
        <v>1.3153805490049437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="200" zoomScaleNormal="200" workbookViewId="0" topLeftCell="A1">
      <pane ySplit="1" topLeftCell="BM2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5.00390625" style="1" customWidth="1"/>
    <col min="2" max="2" width="11.28125" style="1" bestFit="1" customWidth="1"/>
    <col min="3" max="3" width="20.28125" style="1" bestFit="1" customWidth="1"/>
    <col min="4" max="4" width="7.8515625" style="0" customWidth="1"/>
    <col min="5" max="5" width="9.7109375" style="0" customWidth="1"/>
    <col min="6" max="6" width="14.421875" style="0" customWidth="1"/>
    <col min="7" max="7" width="6.7109375" style="0" bestFit="1" customWidth="1"/>
    <col min="8" max="8" width="18.00390625" style="0" customWidth="1"/>
    <col min="9" max="9" width="13.7109375" style="0" bestFit="1" customWidth="1"/>
  </cols>
  <sheetData>
    <row r="1" spans="1:9" s="6" customFormat="1" ht="36">
      <c r="A1" s="4" t="s">
        <v>34</v>
      </c>
      <c r="B1" s="4" t="s">
        <v>33</v>
      </c>
      <c r="C1" s="4" t="s">
        <v>32</v>
      </c>
      <c r="D1" s="4" t="s">
        <v>3</v>
      </c>
      <c r="E1" s="7" t="s">
        <v>4</v>
      </c>
      <c r="F1" s="4" t="s">
        <v>35</v>
      </c>
      <c r="G1" s="4" t="s">
        <v>7</v>
      </c>
      <c r="H1" s="4" t="s">
        <v>71</v>
      </c>
      <c r="I1" s="4" t="s">
        <v>8</v>
      </c>
    </row>
    <row r="2" spans="1:8" ht="12.75">
      <c r="A2" s="1">
        <v>1</v>
      </c>
      <c r="B2" s="1">
        <v>15</v>
      </c>
      <c r="C2" s="1">
        <v>56</v>
      </c>
      <c r="D2">
        <f>B2*C2</f>
        <v>840</v>
      </c>
      <c r="E2">
        <f>POWER(B2,2)</f>
        <v>225</v>
      </c>
      <c r="F2" s="29">
        <f>$D$23+$D$22*B2</f>
        <v>53.99999999999999</v>
      </c>
      <c r="G2" s="30">
        <f>C2-F2</f>
        <v>2.000000000000007</v>
      </c>
      <c r="H2" s="30">
        <f>POWER(G2,2)</f>
        <v>4.000000000000028</v>
      </c>
    </row>
    <row r="3" spans="1:8" ht="12.75">
      <c r="A3" s="1">
        <v>2</v>
      </c>
      <c r="B3" s="1">
        <v>25</v>
      </c>
      <c r="C3" s="1">
        <v>57</v>
      </c>
      <c r="D3">
        <f aca="true" t="shared" si="0" ref="D3:D9">B3*C3</f>
        <v>1425</v>
      </c>
      <c r="E3">
        <f aca="true" t="shared" si="1" ref="E3:E9">POWER(B3,2)</f>
        <v>625</v>
      </c>
      <c r="F3" s="29">
        <f>$D$23+$D$22*B3</f>
        <v>58.07142857142857</v>
      </c>
      <c r="G3" s="30">
        <f aca="true" t="shared" si="2" ref="G3:G9">C3-F3</f>
        <v>-1.0714285714285694</v>
      </c>
      <c r="H3" s="30">
        <f aca="true" t="shared" si="3" ref="H3:H9">POWER(G3,2)</f>
        <v>1.147959183673465</v>
      </c>
    </row>
    <row r="4" spans="1:8" ht="12.75">
      <c r="A4" s="1">
        <v>3</v>
      </c>
      <c r="B4" s="1">
        <v>35</v>
      </c>
      <c r="C4" s="1">
        <v>64</v>
      </c>
      <c r="D4">
        <f t="shared" si="0"/>
        <v>2240</v>
      </c>
      <c r="E4">
        <f t="shared" si="1"/>
        <v>1225</v>
      </c>
      <c r="F4" s="29">
        <f aca="true" t="shared" si="4" ref="F4:F9">$D$23+$D$22*B4</f>
        <v>62.14285714285714</v>
      </c>
      <c r="G4" s="30">
        <f t="shared" si="2"/>
        <v>1.8571428571428612</v>
      </c>
      <c r="H4" s="30">
        <f t="shared" si="3"/>
        <v>3.44897959183675</v>
      </c>
    </row>
    <row r="5" spans="1:8" ht="12.75">
      <c r="A5" s="1">
        <v>4</v>
      </c>
      <c r="B5" s="1">
        <v>45</v>
      </c>
      <c r="C5" s="1">
        <v>64</v>
      </c>
      <c r="D5">
        <f t="shared" si="0"/>
        <v>2880</v>
      </c>
      <c r="E5">
        <f t="shared" si="1"/>
        <v>2025</v>
      </c>
      <c r="F5" s="29">
        <f t="shared" si="4"/>
        <v>66.21428571428571</v>
      </c>
      <c r="G5" s="30">
        <f t="shared" si="2"/>
        <v>-2.214285714285708</v>
      </c>
      <c r="H5" s="30">
        <f t="shared" si="3"/>
        <v>4.903061224489769</v>
      </c>
    </row>
    <row r="6" spans="1:8" ht="12.75">
      <c r="A6" s="1">
        <v>5</v>
      </c>
      <c r="B6" s="1">
        <v>55</v>
      </c>
      <c r="C6" s="1">
        <v>68</v>
      </c>
      <c r="D6">
        <f t="shared" si="0"/>
        <v>3740</v>
      </c>
      <c r="E6">
        <f t="shared" si="1"/>
        <v>3025</v>
      </c>
      <c r="F6" s="29">
        <f t="shared" si="4"/>
        <v>70.28571428571428</v>
      </c>
      <c r="G6" s="30">
        <f t="shared" si="2"/>
        <v>-2.2857142857142776</v>
      </c>
      <c r="H6" s="30">
        <f t="shared" si="3"/>
        <v>5.2244897959183305</v>
      </c>
    </row>
    <row r="7" spans="1:8" ht="12.75">
      <c r="A7" s="1">
        <v>6</v>
      </c>
      <c r="B7" s="1">
        <v>65</v>
      </c>
      <c r="C7" s="1">
        <v>74</v>
      </c>
      <c r="D7">
        <f t="shared" si="0"/>
        <v>4810</v>
      </c>
      <c r="E7">
        <f t="shared" si="1"/>
        <v>4225</v>
      </c>
      <c r="F7" s="29">
        <f t="shared" si="4"/>
        <v>74.35714285714286</v>
      </c>
      <c r="G7" s="30">
        <f t="shared" si="2"/>
        <v>-0.3571428571428612</v>
      </c>
      <c r="H7" s="30">
        <f t="shared" si="3"/>
        <v>0.12755102040816615</v>
      </c>
    </row>
    <row r="8" spans="1:8" ht="12.75">
      <c r="A8" s="1">
        <v>7</v>
      </c>
      <c r="B8" s="1">
        <v>75</v>
      </c>
      <c r="C8" s="1">
        <v>78</v>
      </c>
      <c r="D8">
        <f t="shared" si="0"/>
        <v>5850</v>
      </c>
      <c r="E8">
        <f t="shared" si="1"/>
        <v>5625</v>
      </c>
      <c r="F8" s="29">
        <f t="shared" si="4"/>
        <v>78.42857142857142</v>
      </c>
      <c r="G8" s="30">
        <f t="shared" si="2"/>
        <v>-0.4285714285714164</v>
      </c>
      <c r="H8" s="30">
        <f t="shared" si="3"/>
        <v>0.18367346938774465</v>
      </c>
    </row>
    <row r="9" spans="1:8" ht="12.75">
      <c r="A9" s="1">
        <v>8</v>
      </c>
      <c r="B9" s="1">
        <v>85</v>
      </c>
      <c r="C9" s="1">
        <v>85</v>
      </c>
      <c r="D9">
        <f t="shared" si="0"/>
        <v>7225</v>
      </c>
      <c r="E9">
        <f t="shared" si="1"/>
        <v>7225</v>
      </c>
      <c r="F9" s="29">
        <f t="shared" si="4"/>
        <v>82.5</v>
      </c>
      <c r="G9" s="30">
        <f t="shared" si="2"/>
        <v>2.5</v>
      </c>
      <c r="H9" s="30">
        <f t="shared" si="3"/>
        <v>6.25</v>
      </c>
    </row>
    <row r="10" spans="1:9" s="21" customFormat="1" ht="24">
      <c r="A10" s="20" t="s">
        <v>5</v>
      </c>
      <c r="B10" s="20">
        <f>SUM(B2:B9)</f>
        <v>400</v>
      </c>
      <c r="C10" s="20">
        <f>SUM(C2:C9)</f>
        <v>546</v>
      </c>
      <c r="D10" s="20">
        <f>SUM(D2:D9)</f>
        <v>29010</v>
      </c>
      <c r="E10" s="20">
        <f>SUM(E2:E9)</f>
        <v>24200</v>
      </c>
      <c r="F10" s="29"/>
      <c r="G10" s="32"/>
      <c r="H10" s="32">
        <f>SUM(H2:H9)</f>
        <v>25.285714285714253</v>
      </c>
      <c r="I10" s="4" t="s">
        <v>72</v>
      </c>
    </row>
    <row r="11" spans="2:9" ht="12.75">
      <c r="B11" s="1">
        <f>POWER(B10,2)</f>
        <v>160000</v>
      </c>
      <c r="H11" s="33">
        <f>8-2</f>
        <v>6</v>
      </c>
      <c r="I11" s="4" t="s">
        <v>73</v>
      </c>
    </row>
    <row r="12" spans="3:9" ht="24">
      <c r="C12" s="1" t="s">
        <v>9</v>
      </c>
      <c r="D12">
        <v>8</v>
      </c>
      <c r="H12">
        <f>SQRT(H10/H11)</f>
        <v>2.052872551885701</v>
      </c>
      <c r="I12" s="4" t="s">
        <v>74</v>
      </c>
    </row>
    <row r="13" spans="3:4" ht="12.75">
      <c r="C13" s="1" t="s">
        <v>36</v>
      </c>
      <c r="D13">
        <f>D10</f>
        <v>29010</v>
      </c>
    </row>
    <row r="14" spans="3:4" ht="12.75">
      <c r="C14" s="1" t="s">
        <v>37</v>
      </c>
      <c r="D14">
        <f>B10</f>
        <v>400</v>
      </c>
    </row>
    <row r="15" spans="3:4" ht="12.75">
      <c r="C15" s="1" t="s">
        <v>38</v>
      </c>
      <c r="D15">
        <f>C10</f>
        <v>546</v>
      </c>
    </row>
    <row r="16" spans="3:4" ht="12.75">
      <c r="C16" s="1" t="s">
        <v>39</v>
      </c>
      <c r="D16">
        <f>E10</f>
        <v>24200</v>
      </c>
    </row>
    <row r="17" spans="3:4" ht="12.75">
      <c r="C17" s="1" t="s">
        <v>40</v>
      </c>
      <c r="D17">
        <f>B11</f>
        <v>160000</v>
      </c>
    </row>
    <row r="18" spans="3:4" ht="12.75">
      <c r="C18" s="1" t="s">
        <v>43</v>
      </c>
      <c r="D18">
        <f>AVERAGE(B2:B9)</f>
        <v>50</v>
      </c>
    </row>
    <row r="19" spans="3:4" ht="12.75">
      <c r="C19" s="1" t="s">
        <v>44</v>
      </c>
      <c r="D19">
        <f>AVERAGE(C2:C9)</f>
        <v>68.25</v>
      </c>
    </row>
    <row r="20" spans="3:4" ht="12.75">
      <c r="C20" s="1" t="s">
        <v>41</v>
      </c>
      <c r="D20">
        <f>D12*D13-(D14*D15)</f>
        <v>13680</v>
      </c>
    </row>
    <row r="21" spans="3:4" ht="12.75">
      <c r="C21" s="1" t="s">
        <v>42</v>
      </c>
      <c r="D21">
        <f>D12*D16-D17</f>
        <v>33600</v>
      </c>
    </row>
    <row r="22" spans="3:4" ht="12.75">
      <c r="C22" s="19" t="s">
        <v>10</v>
      </c>
      <c r="D22" s="22">
        <f>D20/D21</f>
        <v>0.40714285714285714</v>
      </c>
    </row>
    <row r="23" spans="3:4" ht="12.75">
      <c r="C23" s="19" t="s">
        <v>11</v>
      </c>
      <c r="D23" s="22">
        <f>D19-D22*D18</f>
        <v>47.89285714285714</v>
      </c>
    </row>
  </sheetData>
  <printOptions/>
  <pageMargins left="0.75" right="0.75" top="1" bottom="1" header="0.5" footer="0.5"/>
  <pageSetup orientation="portrait" paperSize="9"/>
  <legacyDrawing r:id="rId3"/>
  <oleObjects>
    <oleObject progId="Equation.3" shapeId="705617" r:id="rId1"/>
    <oleObject progId="Equation.3" shapeId="73381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2" max="2" width="17.7109375" style="0" customWidth="1"/>
  </cols>
  <sheetData>
    <row r="1" ht="12.75">
      <c r="A1" t="s">
        <v>45</v>
      </c>
    </row>
    <row r="2" ht="13.5" thickBot="1"/>
    <row r="3" spans="1:2" ht="12.75">
      <c r="A3" s="26" t="s">
        <v>46</v>
      </c>
      <c r="B3" s="26"/>
    </row>
    <row r="4" spans="1:2" ht="12.75">
      <c r="A4" s="23" t="s">
        <v>47</v>
      </c>
      <c r="B4" s="23">
        <v>0.9850309567932963</v>
      </c>
    </row>
    <row r="5" spans="1:2" ht="12.75">
      <c r="A5" s="23" t="s">
        <v>48</v>
      </c>
      <c r="B5" s="23">
        <v>0.9702859858411168</v>
      </c>
    </row>
    <row r="6" spans="1:2" ht="12.75">
      <c r="A6" s="23" t="s">
        <v>49</v>
      </c>
      <c r="B6" s="23">
        <v>0.9673145844252286</v>
      </c>
    </row>
    <row r="7" spans="1:2" ht="12.75">
      <c r="A7" s="23" t="s">
        <v>50</v>
      </c>
      <c r="B7" s="23">
        <v>156.13608822081085</v>
      </c>
    </row>
    <row r="8" spans="1:2" ht="13.5" thickBot="1">
      <c r="A8" s="24" t="s">
        <v>51</v>
      </c>
      <c r="B8" s="24">
        <v>12</v>
      </c>
    </row>
    <row r="10" ht="13.5" thickBot="1">
      <c r="A10" t="s">
        <v>52</v>
      </c>
    </row>
    <row r="11" spans="1:6" ht="12.75">
      <c r="A11" s="25"/>
      <c r="B11" s="25" t="s">
        <v>56</v>
      </c>
      <c r="C11" s="25" t="s">
        <v>57</v>
      </c>
      <c r="D11" s="25" t="s">
        <v>58</v>
      </c>
      <c r="E11" s="25" t="s">
        <v>59</v>
      </c>
      <c r="F11" s="25" t="s">
        <v>60</v>
      </c>
    </row>
    <row r="12" spans="1:6" ht="12.75">
      <c r="A12" s="23" t="s">
        <v>53</v>
      </c>
      <c r="B12" s="23">
        <v>1</v>
      </c>
      <c r="C12" s="23">
        <v>7960585.694217696</v>
      </c>
      <c r="D12" s="23">
        <v>7960585.694217696</v>
      </c>
      <c r="E12" s="23">
        <v>326.5415371524431</v>
      </c>
      <c r="F12" s="23">
        <v>5.772378786370234E-09</v>
      </c>
    </row>
    <row r="13" spans="1:6" ht="12.75">
      <c r="A13" s="23" t="s">
        <v>54</v>
      </c>
      <c r="B13" s="23">
        <v>10</v>
      </c>
      <c r="C13" s="23">
        <v>243784.7804489683</v>
      </c>
      <c r="D13" s="23">
        <v>24378.47804489683</v>
      </c>
      <c r="E13" s="23"/>
      <c r="F13" s="23"/>
    </row>
    <row r="14" spans="1:6" ht="13.5" thickBot="1">
      <c r="A14" s="24" t="s">
        <v>5</v>
      </c>
      <c r="B14" s="24">
        <v>11</v>
      </c>
      <c r="C14" s="24">
        <v>8204370.474666664</v>
      </c>
      <c r="D14" s="24"/>
      <c r="E14" s="24"/>
      <c r="F14" s="24"/>
    </row>
    <row r="15" ht="13.5" thickBot="1"/>
    <row r="16" spans="1:9" ht="12.75">
      <c r="A16" s="25"/>
      <c r="B16" s="25" t="s">
        <v>61</v>
      </c>
      <c r="C16" s="25" t="s">
        <v>50</v>
      </c>
      <c r="D16" s="25" t="s">
        <v>62</v>
      </c>
      <c r="E16" s="25" t="s">
        <v>63</v>
      </c>
      <c r="F16" s="25" t="s">
        <v>64</v>
      </c>
      <c r="G16" s="25" t="s">
        <v>65</v>
      </c>
      <c r="H16" s="25" t="s">
        <v>66</v>
      </c>
      <c r="I16" s="25" t="s">
        <v>67</v>
      </c>
    </row>
    <row r="17" spans="1:9" ht="12.75">
      <c r="A17" s="23" t="s">
        <v>55</v>
      </c>
      <c r="B17" s="23">
        <v>-106.20682316430856</v>
      </c>
      <c r="C17" s="23">
        <v>55.16085097594413</v>
      </c>
      <c r="D17" s="23">
        <v>-1.9254021880595313</v>
      </c>
      <c r="E17" s="23">
        <v>0.08306375506864569</v>
      </c>
      <c r="F17" s="23">
        <v>-229.11287960095075</v>
      </c>
      <c r="G17" s="23">
        <v>16.699233272333615</v>
      </c>
      <c r="H17" s="23">
        <v>-229.11287960095075</v>
      </c>
      <c r="I17" s="23">
        <v>16.699233272333615</v>
      </c>
    </row>
    <row r="18" spans="1:9" ht="13.5" thickBot="1">
      <c r="A18" s="24" t="s">
        <v>18</v>
      </c>
      <c r="B18" s="24">
        <v>21.58142742941286</v>
      </c>
      <c r="C18" s="24">
        <v>1.1942931732227613</v>
      </c>
      <c r="D18" s="24">
        <v>18.07046034699845</v>
      </c>
      <c r="E18" s="24">
        <v>5.772378786370215E-09</v>
      </c>
      <c r="F18" s="24">
        <v>18.920375949006456</v>
      </c>
      <c r="G18" s="24">
        <v>24.242478909819262</v>
      </c>
      <c r="H18" s="24">
        <v>18.920375949006456</v>
      </c>
      <c r="I18" s="24">
        <v>24.242478909819262</v>
      </c>
    </row>
    <row r="22" ht="12.75">
      <c r="A22" t="s">
        <v>68</v>
      </c>
    </row>
    <row r="23" ht="13.5" thickBot="1"/>
    <row r="24" spans="1:3" ht="12.75">
      <c r="A24" s="25" t="s">
        <v>69</v>
      </c>
      <c r="B24" s="25" t="s">
        <v>77</v>
      </c>
      <c r="C24" s="25" t="s">
        <v>7</v>
      </c>
    </row>
    <row r="25" spans="1:3" ht="12.75">
      <c r="A25" s="23">
        <v>1</v>
      </c>
      <c r="B25" s="23">
        <v>2965.909371412612</v>
      </c>
      <c r="C25" s="23">
        <v>174.38062858738795</v>
      </c>
    </row>
    <row r="26" spans="1:3" ht="12.75">
      <c r="A26" s="23">
        <v>2</v>
      </c>
      <c r="B26" s="23">
        <v>-66.92862524277716</v>
      </c>
      <c r="C26" s="23">
        <v>101.58862524277716</v>
      </c>
    </row>
    <row r="27" spans="1:3" ht="12.75">
      <c r="A27" s="23">
        <v>3</v>
      </c>
      <c r="B27" s="23">
        <v>-70.38165363148322</v>
      </c>
      <c r="C27" s="23">
        <v>101.14165363148322</v>
      </c>
    </row>
    <row r="28" spans="1:3" ht="12.75">
      <c r="A28" s="23">
        <v>4</v>
      </c>
      <c r="B28" s="23">
        <v>353.9092096307736</v>
      </c>
      <c r="C28" s="23">
        <v>-1.149209630773612</v>
      </c>
    </row>
    <row r="29" spans="1:3" ht="12.75">
      <c r="A29" s="23">
        <v>5</v>
      </c>
      <c r="B29" s="23">
        <v>77.88275280858312</v>
      </c>
      <c r="C29" s="23">
        <v>60.33724719141688</v>
      </c>
    </row>
    <row r="30" spans="1:3" ht="12.75">
      <c r="A30" s="23">
        <v>6</v>
      </c>
      <c r="B30" s="23">
        <v>-34.556484098657876</v>
      </c>
      <c r="C30" s="23">
        <v>87.76648409865788</v>
      </c>
    </row>
    <row r="31" spans="1:3" ht="12.75">
      <c r="A31" s="23">
        <v>7</v>
      </c>
      <c r="B31" s="23">
        <v>13.138470520344555</v>
      </c>
      <c r="C31" s="23">
        <v>70.55152947965544</v>
      </c>
    </row>
    <row r="32" spans="1:3" ht="12.75">
      <c r="A32" s="23">
        <v>8</v>
      </c>
      <c r="B32" s="23">
        <v>395.99299311812865</v>
      </c>
      <c r="C32" s="23">
        <v>-47.79299311812866</v>
      </c>
    </row>
    <row r="33" spans="1:3" ht="12.75">
      <c r="A33" s="23">
        <v>9</v>
      </c>
      <c r="B33" s="23">
        <v>-71.89235355154212</v>
      </c>
      <c r="C33" s="23">
        <v>95.43235355154212</v>
      </c>
    </row>
    <row r="34" spans="1:3" ht="12.75">
      <c r="A34" s="23">
        <v>10</v>
      </c>
      <c r="B34" s="23">
        <v>457.5000612919553</v>
      </c>
      <c r="C34" s="23">
        <v>-89.6500612919553</v>
      </c>
    </row>
    <row r="35" spans="1:3" ht="12.75">
      <c r="A35" s="23">
        <v>11</v>
      </c>
      <c r="B35" s="23">
        <v>837.980626872504</v>
      </c>
      <c r="C35" s="23">
        <v>-229.460626872504</v>
      </c>
    </row>
    <row r="36" spans="1:3" ht="13.5" thickBot="1">
      <c r="A36" s="24">
        <v>12</v>
      </c>
      <c r="B36" s="24">
        <v>762.445630869559</v>
      </c>
      <c r="C36" s="24">
        <v>-323.14563086955894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200" zoomScaleNormal="2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0" bestFit="1" customWidth="1"/>
    <col min="2" max="2" width="18.8515625" style="0" bestFit="1" customWidth="1"/>
    <col min="3" max="3" width="16.00390625" style="0" customWidth="1"/>
    <col min="5" max="5" width="9.7109375" style="0" bestFit="1" customWidth="1"/>
  </cols>
  <sheetData>
    <row r="1" spans="1:7" ht="24">
      <c r="A1" s="4" t="s">
        <v>17</v>
      </c>
      <c r="B1" s="4" t="s">
        <v>18</v>
      </c>
      <c r="C1" s="4" t="s">
        <v>19</v>
      </c>
      <c r="D1" s="34" t="s">
        <v>75</v>
      </c>
      <c r="E1" s="34" t="s">
        <v>76</v>
      </c>
      <c r="F1" s="34" t="s">
        <v>75</v>
      </c>
      <c r="G1" s="34" t="s">
        <v>76</v>
      </c>
    </row>
    <row r="2" spans="1:7" ht="12.75">
      <c r="A2" s="17" t="s">
        <v>20</v>
      </c>
      <c r="B2" s="18">
        <v>142.35</v>
      </c>
      <c r="C2" s="18">
        <v>3140.29</v>
      </c>
      <c r="F2" s="23">
        <v>2965.909371412612</v>
      </c>
      <c r="G2" s="23">
        <v>174.38062858738795</v>
      </c>
    </row>
    <row r="3" spans="1:7" ht="12.75">
      <c r="A3" s="17" t="s">
        <v>21</v>
      </c>
      <c r="B3" s="18">
        <v>1.82</v>
      </c>
      <c r="C3" s="18">
        <v>34.66</v>
      </c>
      <c r="F3" s="23">
        <v>-66.92862524277716</v>
      </c>
      <c r="G3" s="23">
        <v>101.58862524277716</v>
      </c>
    </row>
    <row r="4" spans="1:7" ht="12.75">
      <c r="A4" s="17" t="s">
        <v>22</v>
      </c>
      <c r="B4" s="18">
        <v>1.66</v>
      </c>
      <c r="C4" s="18">
        <v>30.76</v>
      </c>
      <c r="F4" s="23">
        <v>-70.38165363148322</v>
      </c>
      <c r="G4" s="23">
        <v>101.14165363148322</v>
      </c>
    </row>
    <row r="5" spans="1:7" ht="12.75">
      <c r="A5" s="17" t="s">
        <v>23</v>
      </c>
      <c r="B5" s="18">
        <v>21.32</v>
      </c>
      <c r="C5" s="18">
        <v>352.76</v>
      </c>
      <c r="F5" s="23">
        <v>353.9092096307736</v>
      </c>
      <c r="G5" s="23">
        <v>-1.149209630773612</v>
      </c>
    </row>
    <row r="6" spans="1:7" ht="12.75">
      <c r="A6" s="17" t="s">
        <v>24</v>
      </c>
      <c r="B6" s="18">
        <v>8.53</v>
      </c>
      <c r="C6" s="18">
        <v>138.22</v>
      </c>
      <c r="F6" s="23">
        <v>77.88275280858312</v>
      </c>
      <c r="G6" s="23">
        <v>60.33724719141688</v>
      </c>
    </row>
    <row r="7" spans="1:7" ht="12.75">
      <c r="A7" s="17" t="s">
        <v>25</v>
      </c>
      <c r="B7" s="18">
        <v>3.32</v>
      </c>
      <c r="C7" s="18">
        <v>53.21</v>
      </c>
      <c r="D7" s="35">
        <f>B15+B16*B7</f>
        <v>-34.561080000000004</v>
      </c>
      <c r="E7" s="35">
        <f>C7-D7</f>
        <v>87.77108000000001</v>
      </c>
      <c r="F7" s="23">
        <v>-34.556484098657876</v>
      </c>
      <c r="G7" s="23">
        <v>87.76648409865788</v>
      </c>
    </row>
    <row r="8" spans="1:7" ht="12.75">
      <c r="A8" s="17" t="s">
        <v>26</v>
      </c>
      <c r="B8" s="18">
        <v>5.53</v>
      </c>
      <c r="C8" s="18">
        <v>83.69</v>
      </c>
      <c r="D8" s="35"/>
      <c r="E8" s="35"/>
      <c r="F8" s="23">
        <v>13.138470520344555</v>
      </c>
      <c r="G8" s="23">
        <v>70.55152947965544</v>
      </c>
    </row>
    <row r="9" spans="1:7" ht="12.75">
      <c r="A9" s="17" t="s">
        <v>27</v>
      </c>
      <c r="B9" s="18">
        <v>23.27</v>
      </c>
      <c r="C9" s="18">
        <v>348.2</v>
      </c>
      <c r="D9" s="35"/>
      <c r="E9" s="35"/>
      <c r="F9" s="23">
        <v>395.99299311812865</v>
      </c>
      <c r="G9" s="23">
        <v>-47.79299311812866</v>
      </c>
    </row>
    <row r="10" spans="1:7" ht="12.75">
      <c r="A10" s="17" t="s">
        <v>28</v>
      </c>
      <c r="B10" s="18">
        <v>1.59</v>
      </c>
      <c r="C10" s="18">
        <v>23.54</v>
      </c>
      <c r="D10" s="35"/>
      <c r="E10" s="35"/>
      <c r="F10" s="23">
        <v>-71.89235355154212</v>
      </c>
      <c r="G10" s="23">
        <v>95.43235355154212</v>
      </c>
    </row>
    <row r="11" spans="1:7" ht="12.75">
      <c r="A11" s="17" t="s">
        <v>29</v>
      </c>
      <c r="B11" s="18">
        <v>26.12</v>
      </c>
      <c r="C11" s="18">
        <v>367.85</v>
      </c>
      <c r="D11" s="35"/>
      <c r="E11" s="35"/>
      <c r="F11" s="23">
        <v>457.5000612919553</v>
      </c>
      <c r="G11" s="23">
        <v>-89.6500612919553</v>
      </c>
    </row>
    <row r="12" spans="1:7" ht="12.75">
      <c r="A12" s="17" t="s">
        <v>30</v>
      </c>
      <c r="B12" s="18">
        <v>43.75</v>
      </c>
      <c r="C12" s="18">
        <v>608.52</v>
      </c>
      <c r="D12" s="35"/>
      <c r="E12" s="35"/>
      <c r="F12" s="23">
        <v>837.980626872504</v>
      </c>
      <c r="G12" s="23">
        <v>-229.460626872504</v>
      </c>
    </row>
    <row r="13" spans="1:7" ht="13.5" thickBot="1">
      <c r="A13" s="17" t="s">
        <v>31</v>
      </c>
      <c r="B13" s="18">
        <v>40.25</v>
      </c>
      <c r="C13" s="18">
        <v>439.3</v>
      </c>
      <c r="D13" s="35">
        <f>B15+B16*B13</f>
        <v>762.4252499999999</v>
      </c>
      <c r="E13" s="35">
        <f>C13-D13</f>
        <v>-323.1252499999999</v>
      </c>
      <c r="F13" s="24">
        <v>762.445630869559</v>
      </c>
      <c r="G13" s="24">
        <v>-323.14563086955894</v>
      </c>
    </row>
    <row r="15" spans="1:2" ht="12.75">
      <c r="A15" s="17" t="s">
        <v>11</v>
      </c>
      <c r="B15" s="18">
        <v>-106.21</v>
      </c>
    </row>
    <row r="16" spans="1:2" ht="12.75">
      <c r="A16" s="17" t="s">
        <v>10</v>
      </c>
      <c r="B16" s="18">
        <v>21.581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150 ore</cp:lastModifiedBy>
  <dcterms:created xsi:type="dcterms:W3CDTF">2004-09-30T08:22:13Z</dcterms:created>
  <dcterms:modified xsi:type="dcterms:W3CDTF">2005-05-31T10:54:06Z</dcterms:modified>
  <cp:category/>
  <cp:version/>
  <cp:contentType/>
  <cp:contentStatus/>
</cp:coreProperties>
</file>